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60" windowWidth="29400" windowHeight="18460" tabRatio="600" firstSheet="0" activeTab="2" autoFilterDateGrouping="1"/>
  </bookViews>
  <sheets>
    <sheet xmlns:r="http://schemas.openxmlformats.org/officeDocument/2006/relationships" name="Hypothèses" sheetId="1" state="visible" r:id="rId1"/>
    <sheet xmlns:r="http://schemas.openxmlformats.org/officeDocument/2006/relationships" name="Prévision commerciale" sheetId="2" state="visible" r:id="rId2"/>
    <sheet xmlns:r="http://schemas.openxmlformats.org/officeDocument/2006/relationships" name="Rentabilité" sheetId="3" state="visible" r:id="rId3"/>
    <sheet xmlns:r="http://schemas.openxmlformats.org/officeDocument/2006/relationships" name="Honoraires fixes (accord réel)" sheetId="4" state="visible" r:id="rId4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#,##0.00;[Red]\(#,##0.00\);\-"/>
    <numFmt numFmtId="166" formatCode="0.0"/>
  </numFmts>
  <fonts count="11">
    <font>
      <name val="Carlito"/>
      <sz val="11"/>
    </font>
    <font>
      <name val="Carlito"/>
      <b val="1"/>
      <color rgb="FFFFFFFF"/>
      <sz val="15"/>
    </font>
    <font>
      <name val="Carlito"/>
      <b val="1"/>
      <color rgb="FF000000"/>
      <sz val="11"/>
    </font>
    <font>
      <name val="Carlito"/>
      <b val="1"/>
      <color rgb="FFFFFFFF"/>
      <sz val="11"/>
    </font>
    <font>
      <name val="Carlito"/>
      <color rgb="FF0000FF"/>
      <sz val="11"/>
    </font>
    <font>
      <name val="Carlito"/>
      <color rgb="FF000000"/>
      <sz val="11"/>
    </font>
    <font>
      <name val="Carlito"/>
      <b val="1"/>
      <sz val="11"/>
    </font>
    <font>
      <b val="1"/>
      <color rgb="001B3A6B"/>
      <sz val="13"/>
    </font>
    <font>
      <i val="1"/>
      <color rgb="006B7280"/>
      <sz val="10"/>
    </font>
    <font>
      <b val="1"/>
      <color rgb="00FFFFFF"/>
    </font>
    <font>
      <b val="1"/>
    </font>
  </fonts>
  <fills count="7">
    <fill>
      <patternFill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EAF2F8"/>
      </patternFill>
    </fill>
    <fill>
      <patternFill patternType="solid">
        <fgColor rgb="001B3A6B"/>
        <bgColor rgb="001B3A6B"/>
      </patternFill>
    </fill>
  </fills>
  <borders count="2">
    <border>
      <left/>
      <right/>
      <top/>
      <bottom/>
      <diagonal/>
    </border>
    <border>
      <left/>
      <right/>
      <top/>
      <bottom style="thin">
        <color rgb="FF7F8C8D"/>
      </bottom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2" fillId="3" borderId="1" applyAlignment="1" pivotButton="0" quotePrefix="0" xfId="0">
      <alignment horizontal="center" vertical="center"/>
    </xf>
    <xf numFmtId="0" fontId="0" fillId="0" borderId="0" applyAlignment="1" pivotButton="0" quotePrefix="0" xfId="0">
      <alignment wrapText="1"/>
    </xf>
    <xf numFmtId="0" fontId="5" fillId="0" borderId="0" applyAlignment="1" pivotButton="0" quotePrefix="0" xfId="0">
      <alignment horizontal="right"/>
    </xf>
    <xf numFmtId="0" fontId="6" fillId="5" borderId="0" pivotButton="0" quotePrefix="0" xfId="0"/>
    <xf numFmtId="164" fontId="4" fillId="4" borderId="0" applyAlignment="1" pivotButton="0" quotePrefix="0" xfId="0">
      <alignment horizontal="right"/>
    </xf>
    <xf numFmtId="165" fontId="4" fillId="4" borderId="0" applyAlignment="1" pivotButton="0" quotePrefix="0" xfId="0">
      <alignment horizontal="right"/>
    </xf>
    <xf numFmtId="1" fontId="4" fillId="4" borderId="0" applyAlignment="1" pivotButton="0" quotePrefix="0" xfId="0">
      <alignment horizontal="right"/>
    </xf>
    <xf numFmtId="166" fontId="4" fillId="4" borderId="0" applyAlignment="1" pivotButton="0" quotePrefix="0" xfId="0">
      <alignment horizontal="right"/>
    </xf>
    <xf numFmtId="166" fontId="5" fillId="0" borderId="0" applyAlignment="1" pivotButton="0" quotePrefix="0" xfId="0">
      <alignment horizontal="right"/>
    </xf>
    <xf numFmtId="165" fontId="5" fillId="0" borderId="0" applyAlignment="1" pivotButton="0" quotePrefix="0" xfId="0">
      <alignment horizontal="right"/>
    </xf>
    <xf numFmtId="164" fontId="5" fillId="0" borderId="0" applyAlignment="1" pivotButton="0" quotePrefix="0" xfId="0">
      <alignment horizontal="right"/>
    </xf>
    <xf numFmtId="166" fontId="6" fillId="4" borderId="0" applyAlignment="1" pivotButton="0" quotePrefix="0" xfId="0">
      <alignment horizontal="right"/>
    </xf>
    <xf numFmtId="165" fontId="6" fillId="4" borderId="0" applyAlignment="1" pivotButton="0" quotePrefix="0" xfId="0">
      <alignment horizontal="right"/>
    </xf>
    <xf numFmtId="0" fontId="1" fillId="2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7" fillId="0" borderId="0" pivotButton="0" quotePrefix="0" xfId="0"/>
    <xf numFmtId="0" fontId="8" fillId="0" borderId="0" pivotButton="0" quotePrefix="0" xfId="0"/>
    <xf numFmtId="0" fontId="9" fillId="6" borderId="0" pivotButton="0" quotePrefix="0" xfId="0"/>
    <xf numFmtId="0" fontId="10" fillId="0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lang="fr-FR"/>
              <a:t>Répartition annuelle estimée</a:t>
            </a:r>
          </a:p>
        </rich>
      </tx>
      <overlay val="0"/>
    </title>
    <plotArea>
      <layout/>
      <barChart>
        <barDir val="col"/>
        <grouping val="clustered"/>
        <varyColors val="0"/>
        <ser>
          <idx val="0"/>
          <order val="0"/>
          <tx>
            <v>Series 1</v>
          </tx>
          <spPr>
            <a:ln xmlns:a="http://schemas.openxmlformats.org/drawingml/2006/main">
              <a:prstDash val="solid"/>
            </a:ln>
          </spPr>
          <invertIfNegative val="1"/>
          <cat>
            <strRef>
              <f>Rentabilité!$A$17:$A$19</f>
              <strCache>
                <ptCount val="3"/>
                <pt idx="0">
                  <v>Marge annuelle avant partage (€)</v>
                </pt>
                <pt idx="1">
                  <v>Part annuelle Emmanuel (€)</v>
                </pt>
                <pt idx="2">
                  <v>Part annuelle Théo (€)</v>
                </pt>
              </strCache>
            </strRef>
          </cat>
          <val>
            <numRef>
              <f>Rentabilité!$B$17:$B$19</f>
              <numCache>
                <formatCode>#\ ##0.00;[Red]\(#\ ##0.00\);\-</formatCode>
                <ptCount val="3"/>
                <pt idx="0">
                  <v>7786.799999999999</v>
                </pt>
                <pt idx="1">
                  <v>3893.4</v>
                </pt>
                <pt idx="2">
                  <v>3893.4</v>
                </pt>
              </numCache>
            </numRef>
          </val>
        </ser>
        <ser>
          <idx val="1"/>
          <order val="1"/>
          <tx>
            <v>Series 2</v>
          </tx>
          <spPr>
            <a:ln xmlns:a="http://schemas.openxmlformats.org/drawingml/2006/main">
              <a:prstDash val="solid"/>
            </a:ln>
          </spPr>
          <invertIfNegative val="1"/>
          <cat>
            <strRef>
              <f>Rentabilité!$A$17:$A$19</f>
              <strCache>
                <ptCount val="3"/>
                <pt idx="0">
                  <v>Marge annuelle avant partage (€)</v>
                </pt>
                <pt idx="1">
                  <v>Part annuelle Emmanuel (€)</v>
                </pt>
                <pt idx="2">
                  <v>Part annuelle Théo (€)</v>
                </pt>
              </strCache>
            </strRef>
          </cat>
          <val>
            <numRef>
              <f>Rentabilité!$C$17:$C$19</f>
              <numCache>
                <formatCode>#\ ##0.00;[Red]\(#\ ##0.00\);\-</formatCode>
                <ptCount val="3"/>
                <pt idx="0">
                  <v>18084</v>
                </pt>
                <pt idx="1">
                  <v>9041.999999999998</v>
                </pt>
                <pt idx="2">
                  <v>9041.999999999998</v>
                </pt>
              </numCache>
            </numRef>
          </val>
        </ser>
        <ser>
          <idx val="2"/>
          <order val="2"/>
          <tx>
            <v>Series 3</v>
          </tx>
          <spPr>
            <a:ln xmlns:a="http://schemas.openxmlformats.org/drawingml/2006/main">
              <a:prstDash val="solid"/>
            </a:ln>
          </spPr>
          <invertIfNegative val="1"/>
          <cat>
            <strRef>
              <f>Rentabilité!$A$17:$A$19</f>
              <strCache>
                <ptCount val="3"/>
                <pt idx="0">
                  <v>Marge annuelle avant partage (€)</v>
                </pt>
                <pt idx="1">
                  <v>Part annuelle Emmanuel (€)</v>
                </pt>
                <pt idx="2">
                  <v>Part annuelle Théo (€)</v>
                </pt>
              </strCache>
            </strRef>
          </cat>
          <val>
            <numRef>
              <f>Rentabilité!$D$17:$D$19</f>
              <numCache>
                <formatCode>#\ ##0.00;[Red]\(#\ ##0.00\);\-</formatCode>
                <ptCount val="3"/>
                <pt idx="0">
                  <v>165196.8</v>
                </pt>
                <pt idx="1">
                  <v>82598.39999999999</v>
                </pt>
                <pt idx="2">
                  <v>82598.39999999999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1"/>
        <majorTickMark val="none"/>
        <minorTickMark val="none"/>
        <tickLblPos val="nextTo"/>
        <crossAx val="48672768"/>
        <crosses val="autoZero"/>
        <auto val="1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#\ ##0.00;[Red]\(#\ ##0.00\);\-" sourceLinked="1"/>
        <majorTickMark val="none"/>
        <minorTickMark val="none"/>
        <tickLblPos val="nextTo"/>
        <crossAx val="48650112"/>
        <crosses val="autoZero"/>
        <crossBetween val="between"/>
      </valAx>
    </plotArea>
    <legend>
      <legendPos val="b"/>
      <overlay val="0"/>
    </legend>
    <plotVisOnly val="1"/>
    <dispBlanksAs val="zero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twoCellAnchor>
    <from>
      <col>5</col>
      <colOff>0</colOff>
      <row>10</row>
      <rowOff>0</rowOff>
    </from>
    <to>
      <col>12</col>
      <colOff>0</colOff>
      <row>26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topLeftCell="A8" zoomScale="127" zoomScaleNormal="127" workbookViewId="0">
      <selection activeCell="B22" sqref="B22"/>
    </sheetView>
  </sheetViews>
  <sheetFormatPr baseColWidth="10" defaultColWidth="8.83203125" defaultRowHeight="23" customHeight="1"/>
  <cols>
    <col width="62.6640625" customWidth="1" min="1" max="1"/>
    <col width="24" customWidth="1" min="2" max="4"/>
  </cols>
  <sheetData>
    <row r="1" ht="23" customHeight="1">
      <c r="A1" s="14" t="inlineStr">
        <is>
          <t>SIMULATEUR ÉCONOMIQUE CNC — HYPOTHÈSES</t>
        </is>
      </c>
    </row>
    <row r="3" ht="23" customHeight="1">
      <c r="A3" s="1" t="inlineStr">
        <is>
          <t>Paramètre</t>
        </is>
      </c>
      <c r="B3" s="1" t="inlineStr">
        <is>
          <t>Hypothèse basse</t>
        </is>
      </c>
      <c r="C3" s="1" t="inlineStr">
        <is>
          <t>Hypothèse centrale</t>
        </is>
      </c>
      <c r="D3" s="1" t="inlineStr">
        <is>
          <t>Hypothèse haute</t>
        </is>
      </c>
    </row>
    <row r="4" ht="23" customHeight="1">
      <c r="A4" s="2" t="inlineStr">
        <is>
          <t>Prospects contactés / mois</t>
        </is>
      </c>
      <c r="B4" s="7" t="n">
        <v>100</v>
      </c>
      <c r="C4" s="7" t="n">
        <v>100</v>
      </c>
      <c r="D4" s="7" t="n">
        <v>100</v>
      </c>
    </row>
    <row r="5" ht="23" customHeight="1">
      <c r="A5" s="2" t="inlineStr">
        <is>
          <t>Taux de réponse</t>
        </is>
      </c>
      <c r="B5" s="5" t="n">
        <v>0.06</v>
      </c>
      <c r="C5" s="5" t="n">
        <v>0.08</v>
      </c>
      <c r="D5" s="5" t="n">
        <v>0.08</v>
      </c>
    </row>
    <row r="6" ht="23" customHeight="1">
      <c r="A6" s="2" t="inlineStr">
        <is>
          <t>Taux de rendez-vous / réponses</t>
        </is>
      </c>
      <c r="B6" s="5" t="n">
        <v>0.3</v>
      </c>
      <c r="C6" s="5" t="n">
        <v>0.3</v>
      </c>
      <c r="D6" s="5" t="n">
        <v>0.3</v>
      </c>
    </row>
    <row r="7" ht="23" customHeight="1">
      <c r="A7" s="2" t="inlineStr">
        <is>
          <t>Taux de signature / rendez-vous</t>
        </is>
      </c>
      <c r="B7" s="5" t="n">
        <v>0.2</v>
      </c>
      <c r="C7" s="5" t="n">
        <v>0.2</v>
      </c>
      <c r="D7" s="5" t="n">
        <v>0.2</v>
      </c>
    </row>
    <row r="8" ht="23" customHeight="1">
      <c r="A8" s="2" t="inlineStr">
        <is>
          <t>Machines moyennes / client</t>
        </is>
      </c>
      <c r="B8" s="8" t="n">
        <v>10</v>
      </c>
      <c r="C8" s="8" t="n">
        <v>20</v>
      </c>
      <c r="D8" s="8" t="n">
        <v>30</v>
      </c>
    </row>
    <row r="9" ht="23" customHeight="1">
      <c r="A9" s="2" t="inlineStr">
        <is>
          <t>Prix moyen facturé / machine (€)</t>
        </is>
      </c>
      <c r="B9" s="6" t="n">
        <v>1300</v>
      </c>
      <c r="C9" s="6" t="n">
        <v>1300</v>
      </c>
      <c r="D9" s="6" t="n">
        <v>1300</v>
      </c>
    </row>
    <row r="10" ht="23" customHeight="1">
      <c r="A10" s="2" t="inlineStr">
        <is>
          <t>Coût matériel / machine (€)</t>
        </is>
      </c>
      <c r="B10" s="6" t="n">
        <v>140</v>
      </c>
      <c r="C10" s="6" t="n">
        <v>140</v>
      </c>
      <c r="D10" s="6" t="n">
        <v>140</v>
      </c>
      <c r="E10" s="6" t="n"/>
    </row>
    <row r="11" ht="23" customHeight="1">
      <c r="A11" s="2" t="inlineStr">
        <is>
          <t>Frais fixes par mission (€)</t>
        </is>
      </c>
      <c r="B11" s="6" t="n">
        <v>600</v>
      </c>
      <c r="C11" s="6" t="n">
        <v>850</v>
      </c>
      <c r="D11" s="6" t="n">
        <v>1200</v>
      </c>
    </row>
    <row r="12" ht="23" customHeight="1">
      <c r="A12" s="2" t="inlineStr">
        <is>
          <t>Jours sur place / mission</t>
        </is>
      </c>
      <c r="B12" s="6" t="n">
        <v>2</v>
      </c>
      <c r="C12" s="6" t="n">
        <v>4</v>
      </c>
      <c r="D12" s="6" t="n">
        <v>6</v>
      </c>
    </row>
    <row r="13" ht="23" customHeight="1">
      <c r="A13" s="2" t="inlineStr">
        <is>
          <t>Coût journalier de Théo (€)</t>
        </is>
      </c>
      <c r="B13" s="6" t="n">
        <v>300</v>
      </c>
      <c r="C13" s="6" t="n">
        <v>300</v>
      </c>
      <c r="D13" s="6" t="n">
        <v>300</v>
      </c>
    </row>
    <row r="14" ht="23" customHeight="1">
      <c r="A14" s="2" t="inlineStr">
        <is>
          <t>Autres coûts variables (% du CA)</t>
        </is>
      </c>
      <c r="B14" s="5" t="n">
        <v>0.03</v>
      </c>
      <c r="C14" s="5" t="n">
        <v>0.05</v>
      </c>
      <c r="D14" s="5" t="n">
        <v>0.08</v>
      </c>
    </row>
    <row r="15" ht="23" customHeight="1">
      <c r="A15" s="2" t="inlineStr">
        <is>
          <t>Part Emmanuel après frais</t>
        </is>
      </c>
      <c r="B15" s="5" t="n">
        <v>0.5</v>
      </c>
      <c r="C15" s="5" t="n">
        <v>0.5</v>
      </c>
      <c r="D15" s="5" t="n">
        <v>0.5</v>
      </c>
    </row>
    <row r="16" ht="23" customHeight="1">
      <c r="A16" s="2" t="inlineStr">
        <is>
          <t>Mois d'activité / an</t>
        </is>
      </c>
      <c r="B16" s="7" t="n">
        <v>10</v>
      </c>
      <c r="C16" s="7" t="n">
        <v>11</v>
      </c>
      <c r="D16" s="7" t="n">
        <v>12</v>
      </c>
    </row>
    <row r="17" ht="23" customHeight="1">
      <c r="A17" s="2" t="inlineStr">
        <is>
          <t>Capacité maximale — missions / mois</t>
        </is>
      </c>
      <c r="B17" s="7" t="n">
        <v>2</v>
      </c>
      <c r="C17" s="7" t="n">
        <v>4</v>
      </c>
      <c r="D17" s="7" t="n">
        <v>6</v>
      </c>
    </row>
    <row r="20" ht="23" customHeight="1">
      <c r="A20" s="15" t="inlineStr">
        <is>
          <t>MODE D’EMPLOI</t>
        </is>
      </c>
    </row>
    <row r="21" ht="23" customHeight="1">
      <c r="A21" s="2" t="inlineStr">
        <is>
          <t>1</t>
        </is>
      </c>
      <c r="B21" s="2" t="inlineStr">
        <is>
          <t>Modifiez uniquement les cellules bleues.</t>
        </is>
      </c>
      <c r="C21" s="2" t="n"/>
      <c r="D21" s="2" t="n"/>
    </row>
    <row r="22" ht="47" customHeight="1">
      <c r="A22" s="2" t="inlineStr">
        <is>
          <t>2</t>
        </is>
      </c>
      <c r="B22" s="2" t="inlineStr">
        <is>
          <t>Les trois colonnes permettent de tester un scénario bas, central et haut.</t>
        </is>
      </c>
      <c r="C22" s="2" t="n"/>
      <c r="D22" s="2" t="n"/>
    </row>
    <row r="23" ht="23" customHeight="1">
      <c r="A23" s="2" t="inlineStr">
        <is>
          <t>3</t>
        </is>
      </c>
      <c r="B23" s="2" t="inlineStr">
        <is>
          <t>Les calculs se mettent à jour automatiquement dans les deux autres onglets.</t>
        </is>
      </c>
      <c r="C23" s="2" t="n"/>
      <c r="D23" s="2" t="n"/>
    </row>
    <row r="24" ht="23" customHeight="1">
      <c r="A24" s="2" t="inlineStr">
        <is>
          <t>4</t>
        </is>
      </c>
      <c r="B24" s="2" t="inlineStr">
        <is>
          <t>Les résultats sont volontairement simples : activité, chiffre d’affaires, marge et part Emmanuel.</t>
        </is>
      </c>
      <c r="C24" s="2" t="n"/>
      <c r="D24" s="2" t="n"/>
    </row>
  </sheetData>
  <mergeCells count="2">
    <mergeCell ref="A1:D1"/>
    <mergeCell ref="A20:D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6"/>
  <sheetViews>
    <sheetView zoomScale="178" zoomScaleNormal="178" workbookViewId="0">
      <selection activeCell="D11" sqref="D11"/>
    </sheetView>
  </sheetViews>
  <sheetFormatPr baseColWidth="10" defaultColWidth="8.83203125" defaultRowHeight="14"/>
  <cols>
    <col width="39" customWidth="1" min="1" max="1"/>
    <col width="18" customWidth="1" min="2" max="4"/>
  </cols>
  <sheetData>
    <row r="1" ht="37.25" customHeight="1">
      <c r="A1" s="14" t="inlineStr">
        <is>
          <t>PRÉVISION COMMERCIALE</t>
        </is>
      </c>
    </row>
    <row r="3" ht="15" customHeight="1">
      <c r="A3" s="1" t="inlineStr">
        <is>
          <t>Indicateur</t>
        </is>
      </c>
      <c r="B3" s="1" t="inlineStr">
        <is>
          <t>Basse</t>
        </is>
      </c>
      <c r="C3" s="1" t="inlineStr">
        <is>
          <t>Centrale</t>
        </is>
      </c>
      <c r="D3" s="1" t="inlineStr">
        <is>
          <t>Haute</t>
        </is>
      </c>
    </row>
    <row r="4">
      <c r="A4" t="inlineStr">
        <is>
          <t>Prospects contactés / mois</t>
        </is>
      </c>
      <c r="B4" s="3">
        <f>Hypothèses!B4</f>
        <v/>
      </c>
      <c r="C4" s="3">
        <f>Hypothèses!C4</f>
        <v/>
      </c>
      <c r="D4" s="3">
        <f>Hypothèses!D4</f>
        <v/>
      </c>
    </row>
    <row r="5">
      <c r="A5" t="inlineStr">
        <is>
          <t>Réponses / mois</t>
        </is>
      </c>
      <c r="B5" s="9">
        <f>B4*Hypothèses!B5</f>
        <v/>
      </c>
      <c r="C5" s="9">
        <f>C4*Hypothèses!C5</f>
        <v/>
      </c>
      <c r="D5" s="9">
        <f>D4*Hypothèses!D5</f>
        <v/>
      </c>
    </row>
    <row r="6">
      <c r="A6" t="inlineStr">
        <is>
          <t>Rendez-vous / mois</t>
        </is>
      </c>
      <c r="B6" s="9">
        <f>B5*Hypothèses!B6</f>
        <v/>
      </c>
      <c r="C6" s="9">
        <f>C5*Hypothèses!C6</f>
        <v/>
      </c>
      <c r="D6" s="9">
        <f>D5*Hypothèses!D6</f>
        <v/>
      </c>
    </row>
    <row r="7">
      <c r="A7" t="inlineStr">
        <is>
          <t>Clients signés / mois (théorique)</t>
        </is>
      </c>
      <c r="B7" s="9">
        <f>B6*Hypothèses!B7</f>
        <v/>
      </c>
      <c r="C7" s="9">
        <f>C6*Hypothèses!C7</f>
        <v/>
      </c>
      <c r="D7" s="9">
        <f>D6*Hypothèses!D7</f>
        <v/>
      </c>
    </row>
    <row r="8">
      <c r="A8" t="inlineStr">
        <is>
          <t>Clients signés / mois (capacité retenue)</t>
        </is>
      </c>
      <c r="B8" s="9">
        <f>MIN(B7,Hypothèses!B17)</f>
        <v/>
      </c>
      <c r="C8" s="9">
        <f>MIN(C7,Hypothèses!C17)</f>
        <v/>
      </c>
      <c r="D8" s="9">
        <f>MIN(D7,Hypothèses!D17)</f>
        <v/>
      </c>
    </row>
    <row r="9">
      <c r="A9" t="inlineStr">
        <is>
          <t>Machines traitées / mois</t>
        </is>
      </c>
      <c r="B9" s="9">
        <f>B8*Hypothèses!B8</f>
        <v/>
      </c>
      <c r="C9" s="9">
        <f>C8*Hypothèses!C8</f>
        <v/>
      </c>
      <c r="D9" s="9">
        <f>D8*Hypothèses!D8</f>
        <v/>
      </c>
    </row>
    <row r="10">
      <c r="A10" t="inlineStr">
        <is>
          <t>Chiffre d’affaires mensuel (€)</t>
        </is>
      </c>
      <c r="B10" s="10">
        <f>B9*Hypothèses!B9</f>
        <v/>
      </c>
      <c r="C10" s="10">
        <f>C9*Hypothèses!C9</f>
        <v/>
      </c>
      <c r="D10" s="10">
        <f>D9*Hypothèses!D9</f>
        <v/>
      </c>
    </row>
    <row r="11">
      <c r="A11" t="inlineStr">
        <is>
          <t>Chiffre d’affaires annuel (€)</t>
        </is>
      </c>
      <c r="B11" s="10">
        <f>B10*Hypothèses!B16</f>
        <v/>
      </c>
      <c r="C11" s="10">
        <f>C10*Hypothèses!C16</f>
        <v/>
      </c>
      <c r="D11" s="10">
        <f>D10*Hypothèses!D16</f>
        <v/>
      </c>
    </row>
    <row r="12">
      <c r="A12" t="inlineStr">
        <is>
          <t>Missions annuelles</t>
        </is>
      </c>
      <c r="B12" s="10">
        <f>B8*Hypothèses!B16</f>
        <v/>
      </c>
      <c r="C12" s="10">
        <f>C8*Hypothèses!C16</f>
        <v/>
      </c>
      <c r="D12" s="10">
        <f>D8*Hypothèses!D16</f>
        <v/>
      </c>
    </row>
    <row r="13">
      <c r="A13" t="inlineStr">
        <is>
          <t>Machines annuelles</t>
        </is>
      </c>
      <c r="B13" s="10">
        <f>B9*Hypothèses!B16</f>
        <v/>
      </c>
      <c r="C13" s="10">
        <f>C9*Hypothèses!C16</f>
        <v/>
      </c>
      <c r="D13" s="10">
        <f>D9*Hypothèses!D16</f>
        <v/>
      </c>
    </row>
    <row r="14">
      <c r="A14" t="inlineStr">
        <is>
          <t>Taux global prospect → client</t>
        </is>
      </c>
      <c r="B14" s="10">
        <f>IF(B4=0,0,B8/B4)</f>
        <v/>
      </c>
      <c r="C14" s="10">
        <f>IF(C4=0,0,C8/C4)</f>
        <v/>
      </c>
      <c r="D14" s="10">
        <f>IF(D4=0,0,D8/D4)</f>
        <v/>
      </c>
    </row>
    <row r="15">
      <c r="A15" t="inlineStr">
        <is>
          <t>CA moyen par client (€)</t>
        </is>
      </c>
      <c r="B15" s="11">
        <f>IF(B8=0,0,B10/B8)</f>
        <v/>
      </c>
      <c r="C15" s="11">
        <f>IF(C8=0,0,C10/C8)</f>
        <v/>
      </c>
      <c r="D15" s="11">
        <f>IF(D8=0,0,D10/D8)</f>
        <v/>
      </c>
    </row>
    <row r="16">
      <c r="A16" t="inlineStr">
        <is>
          <t>CA moyen par prospect contacté (€)</t>
        </is>
      </c>
      <c r="B16" s="10">
        <f>IF(B4=0,0,B10/B4)</f>
        <v/>
      </c>
      <c r="C16" s="10">
        <f>IF(C4=0,0,C10/C4)</f>
        <v/>
      </c>
      <c r="D16" s="10">
        <f>IF(D4=0,0,D10/D4)</f>
        <v/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9"/>
  <sheetViews>
    <sheetView tabSelected="1" zoomScale="142" zoomScaleNormal="142" workbookViewId="0">
      <selection activeCell="B25" sqref="B25"/>
    </sheetView>
  </sheetViews>
  <sheetFormatPr baseColWidth="10" defaultColWidth="8.83203125" defaultRowHeight="14"/>
  <cols>
    <col width="39" customWidth="1" min="1" max="1"/>
    <col width="18" customWidth="1" min="2" max="4"/>
    <col width="23" customWidth="1" min="6" max="6"/>
    <col width="18" customWidth="1" min="7" max="7"/>
    <col width="4" customWidth="1" min="8" max="8"/>
  </cols>
  <sheetData>
    <row r="1" ht="37.25" customHeight="1">
      <c r="A1" s="14" t="inlineStr">
        <is>
          <t>RENTABILITÉ — PAR MISSION ET PAR AN</t>
        </is>
      </c>
    </row>
    <row r="3" ht="15" customHeight="1">
      <c r="A3" s="1" t="inlineStr">
        <is>
          <t>Indicateur</t>
        </is>
      </c>
      <c r="B3" s="1" t="inlineStr">
        <is>
          <t>Basse</t>
        </is>
      </c>
      <c r="C3" s="1" t="inlineStr">
        <is>
          <t>Centrale</t>
        </is>
      </c>
      <c r="D3" s="1" t="inlineStr">
        <is>
          <t>Haute</t>
        </is>
      </c>
      <c r="F3" s="15" t="inlineStr">
        <is>
          <t>SCÉNARIO CENTRAL — SYNTHÈSE</t>
        </is>
      </c>
    </row>
    <row r="4" ht="15" customHeight="1">
      <c r="A4" t="inlineStr">
        <is>
          <t>Machines par mission</t>
        </is>
      </c>
      <c r="B4" s="9" t="n">
        <v>3</v>
      </c>
      <c r="C4" s="9" t="n">
        <v>5</v>
      </c>
      <c r="D4" s="9">
        <f>Hypothèses!D8</f>
        <v/>
      </c>
      <c r="F4" s="4" t="inlineStr">
        <is>
          <t>Clients / mois</t>
        </is>
      </c>
      <c r="G4" s="12">
        <f>'Prévision commerciale'!C8</f>
        <v/>
      </c>
    </row>
    <row r="5" ht="15" customHeight="1">
      <c r="A5" t="inlineStr">
        <is>
          <t>CA par mission (€)</t>
        </is>
      </c>
      <c r="B5" s="10">
        <f>B4*Hypothèses!B9</f>
        <v/>
      </c>
      <c r="C5" s="10">
        <f>C4*Hypothèses!C9</f>
        <v/>
      </c>
      <c r="D5" s="10">
        <f>D4*Hypothèses!D9</f>
        <v/>
      </c>
      <c r="F5" s="4" t="inlineStr">
        <is>
          <t>Machines / mois</t>
        </is>
      </c>
      <c r="G5" s="12">
        <f>'Prévision commerciale'!C9</f>
        <v/>
      </c>
    </row>
    <row r="6" ht="15" customHeight="1">
      <c r="A6" t="inlineStr">
        <is>
          <t>Coût matériel par mission (€)</t>
        </is>
      </c>
      <c r="B6" s="10">
        <f>B4*Hypothèses!B10</f>
        <v/>
      </c>
      <c r="C6" s="10">
        <f>C4*Hypothèses!C10</f>
        <v/>
      </c>
      <c r="D6" s="10">
        <f>D4*Hypothèses!D10</f>
        <v/>
      </c>
      <c r="F6" s="4" t="inlineStr">
        <is>
          <t>CA annuel</t>
        </is>
      </c>
      <c r="G6" s="13">
        <f>C16</f>
        <v/>
      </c>
    </row>
    <row r="7" ht="15" customHeight="1">
      <c r="A7" t="inlineStr">
        <is>
          <t>Frais fixes par mission (€)</t>
        </is>
      </c>
      <c r="B7" s="10">
        <f>Hypothèses!B11</f>
        <v/>
      </c>
      <c r="C7" s="10">
        <f>Hypothèses!C11</f>
        <v/>
      </c>
      <c r="D7" s="10">
        <f>Hypothèses!D11</f>
        <v/>
      </c>
      <c r="F7" s="4" t="inlineStr">
        <is>
          <t>Marge annuelle</t>
        </is>
      </c>
      <c r="G7" s="13">
        <f>C17</f>
        <v/>
      </c>
    </row>
    <row r="8" ht="15" customHeight="1">
      <c r="A8" t="inlineStr">
        <is>
          <t>Coût du temps de Théo par mission (€)</t>
        </is>
      </c>
      <c r="B8" s="10">
        <f>Hypothèses!B12*Hypothèses!B13</f>
        <v/>
      </c>
      <c r="C8" s="10">
        <f>Hypothèses!C12*Hypothèses!C13</f>
        <v/>
      </c>
      <c r="D8" s="10">
        <f>Hypothèses!D12*Hypothèses!D13</f>
        <v/>
      </c>
      <c r="F8" s="4" t="inlineStr">
        <is>
          <t>Part Emmanuel</t>
        </is>
      </c>
      <c r="G8" s="13">
        <f>C18</f>
        <v/>
      </c>
    </row>
    <row r="9" ht="15" customHeight="1">
      <c r="A9" t="inlineStr">
        <is>
          <t>Autres coûts variables par mission (€)</t>
        </is>
      </c>
      <c r="B9" s="10">
        <f>B5*Hypothèses!B14</f>
        <v/>
      </c>
      <c r="C9" s="10">
        <f>C5*Hypothèses!C14</f>
        <v/>
      </c>
      <c r="D9" s="10">
        <f>D5*Hypothèses!D14</f>
        <v/>
      </c>
      <c r="F9" s="4" t="inlineStr">
        <is>
          <t>Part Théo</t>
        </is>
      </c>
      <c r="G9" s="13">
        <f>C19</f>
        <v/>
      </c>
    </row>
    <row r="10">
      <c r="A10" t="inlineStr">
        <is>
          <t>Coût total par mission (€)</t>
        </is>
      </c>
      <c r="B10" s="10">
        <f>SUM(B6:B9)</f>
        <v/>
      </c>
      <c r="C10" s="10">
        <f>SUM(C6:C9)</f>
        <v/>
      </c>
      <c r="D10" s="10">
        <f>SUM(D6:D9)</f>
        <v/>
      </c>
    </row>
    <row r="11">
      <c r="A11" t="inlineStr">
        <is>
          <t>Marge avant partage par mission (€)</t>
        </is>
      </c>
      <c r="B11" s="10">
        <f>B5-B10</f>
        <v/>
      </c>
      <c r="C11" s="10">
        <f>C5-C10</f>
        <v/>
      </c>
      <c r="D11" s="10">
        <f>D5-D10</f>
        <v/>
      </c>
    </row>
    <row r="12">
      <c r="A12" t="inlineStr">
        <is>
          <t>Taux de marge avant partage</t>
        </is>
      </c>
      <c r="B12" s="11">
        <f>IF(B5=0,0,B11/B5)</f>
        <v/>
      </c>
      <c r="C12" s="11">
        <f>IF(C5=0,0,C11/C5)</f>
        <v/>
      </c>
      <c r="D12" s="11">
        <f>IF(D5=0,0,D11/D5)</f>
        <v/>
      </c>
    </row>
    <row r="13">
      <c r="A13" t="inlineStr">
        <is>
          <t>Part Emmanuel par mission (€)</t>
        </is>
      </c>
      <c r="B13" s="10">
        <f>B11*Hypothèses!B15</f>
        <v/>
      </c>
      <c r="C13" s="10">
        <f>C11*Hypothèses!C15</f>
        <v/>
      </c>
      <c r="D13" s="10">
        <f>D11*Hypothèses!D15</f>
        <v/>
      </c>
    </row>
    <row r="14">
      <c r="A14" t="inlineStr">
        <is>
          <t>Part Théo par mission (€)</t>
        </is>
      </c>
      <c r="B14" s="10">
        <f>B11-B13</f>
        <v/>
      </c>
      <c r="C14" s="10">
        <f>C11-C13</f>
        <v/>
      </c>
      <c r="D14" s="10">
        <f>D11-D13</f>
        <v/>
      </c>
    </row>
    <row r="15">
      <c r="A15" t="inlineStr">
        <is>
          <t>Missions annuelles</t>
        </is>
      </c>
      <c r="B15" s="10">
        <f>'Prévision commerciale'!B12</f>
        <v/>
      </c>
      <c r="C15" s="10">
        <f>'Prévision commerciale'!C12</f>
        <v/>
      </c>
      <c r="D15" s="10">
        <f>'Prévision commerciale'!D12</f>
        <v/>
      </c>
    </row>
    <row r="16">
      <c r="A16" t="inlineStr">
        <is>
          <t>CA annuel (€)</t>
        </is>
      </c>
      <c r="B16" s="10">
        <f>B15*B5</f>
        <v/>
      </c>
      <c r="C16" s="10">
        <f>C15*C5</f>
        <v/>
      </c>
      <c r="D16" s="10">
        <f>D15*D5</f>
        <v/>
      </c>
    </row>
    <row r="17">
      <c r="A17" t="inlineStr">
        <is>
          <t>Marge annuelle avant partage (€)</t>
        </is>
      </c>
      <c r="B17" s="10">
        <f>B15*B11</f>
        <v/>
      </c>
      <c r="C17" s="10">
        <f>C15*C11</f>
        <v/>
      </c>
      <c r="D17" s="10">
        <f>D15*D11</f>
        <v/>
      </c>
    </row>
    <row r="18">
      <c r="A18" t="inlineStr">
        <is>
          <t>Part annuelle Emmanuel (€)</t>
        </is>
      </c>
      <c r="B18" s="10">
        <f>B15*B13</f>
        <v/>
      </c>
      <c r="C18" s="10">
        <f>C15*C13</f>
        <v/>
      </c>
      <c r="D18" s="10">
        <f>D15*D13</f>
        <v/>
      </c>
    </row>
    <row r="19">
      <c r="A19" t="inlineStr">
        <is>
          <t>Part annuelle Théo (€)</t>
        </is>
      </c>
      <c r="B19" s="10">
        <f>B15*B14</f>
        <v/>
      </c>
      <c r="C19" s="10">
        <f>C15*C14</f>
        <v/>
      </c>
      <c r="D19" s="10">
        <f>D15*D14</f>
        <v/>
      </c>
    </row>
  </sheetData>
  <mergeCells count="2">
    <mergeCell ref="A1:D1"/>
    <mergeCell ref="F3:H3"/>
  </mergeCells>
  <conditionalFormatting sqref="B11:D11">
    <cfRule type="colorScale" priority="1">
      <colorScale>
        <cfvo type="min"/>
        <cfvo type="percentile" val="50"/>
        <cfvo type="max"/>
        <color rgb="FFF4CCCC"/>
        <color rgb="FFFFF2CC"/>
        <color rgb="FFD9EAD3"/>
      </colorScale>
    </cfRule>
  </conditionalFormatting>
  <conditionalFormatting sqref="B18:D19">
    <cfRule type="dataBar" priority="2">
      <dataBar>
        <cfvo type="min"/>
        <cfvo type="max"/>
        <color rgb="FF5B9BD5"/>
      </dataBar>
    </cfRule>
    <cfRule type="dataBar" priority="3">
      <dataBar>
        <cfvo type="min"/>
        <cfvo type="max"/>
        <color rgb="FF5B9BD5"/>
      </dataBar>
    </cfRule>
  </conditionalFormatting>
  <pageMargins left="0.7" right="0.7" top="0.75" bottom="0.75" header="0.3" footer="0.3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55" customWidth="1" min="1" max="1"/>
    <col width="30" customWidth="1" min="2" max="2"/>
    <col width="30" customWidth="1" min="3" max="3"/>
    <col width="55" customWidth="1" min="4" max="4"/>
  </cols>
  <sheetData>
    <row r="1">
      <c r="A1" s="16" t="inlineStr">
        <is>
          <t>MODÈLE RÉEL — honoraires fixes par taille de chantier (accord Emmanuel / Téo)</t>
        </is>
      </c>
      <c r="B1" t="inlineStr"/>
      <c r="C1" t="inlineStr"/>
      <c r="D1" t="inlineStr"/>
    </row>
    <row r="2">
      <c r="A2" s="17" t="inlineStr">
        <is>
          <t>TOUJOURS 50/50 entre Emmanuel et Téo (confirmé par Emmanuel 28/07) — chaque palier ci-dessous se partage à parts égales.</t>
        </is>
      </c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s="18" t="inlineStr">
        <is>
          <t>Taille du chantier (nb machines)</t>
        </is>
      </c>
      <c r="B4" s="18" t="inlineStr">
        <is>
          <t>Part Téo (technique)</t>
        </is>
      </c>
      <c r="C4" s="18" t="inlineStr">
        <is>
          <t>Part Emmanuel (commercial)</t>
        </is>
      </c>
      <c r="D4" s="18" t="inlineStr">
        <is>
          <t>Référence</t>
        </is>
      </c>
    </row>
    <row r="5">
      <c r="A5" t="inlineStr">
        <is>
          <t>Petit — jusqu'à ~15 machines</t>
        </is>
      </c>
      <c r="B5" t="n">
        <v>5000</v>
      </c>
      <c r="C5" t="n">
        <v>5000</v>
      </c>
      <c r="D5" t="inlineStr">
        <is>
          <t>proposition, à valider</t>
        </is>
      </c>
    </row>
    <row r="6">
      <c r="A6" t="inlineStr">
        <is>
          <t>Moyen — ~16 à 35 machines</t>
        </is>
      </c>
      <c r="B6" t="n">
        <v>10000</v>
      </c>
      <c r="C6" t="n">
        <v>10000</v>
      </c>
      <c r="D6" t="inlineStr">
        <is>
          <t>proposition, à valider</t>
        </is>
      </c>
    </row>
    <row r="7">
      <c r="A7" t="inlineStr">
        <is>
          <t>Grand — ~36 à 55 machines</t>
        </is>
      </c>
      <c r="B7" t="n">
        <v>15000</v>
      </c>
      <c r="C7" t="n">
        <v>15000</v>
      </c>
      <c r="D7" t="inlineStr">
        <is>
          <t>proposition, à valider</t>
        </is>
      </c>
    </row>
    <row r="8">
      <c r="A8" t="inlineStr">
        <is>
          <t>Très grand — 55+ machines (ex. RHD, ~60)</t>
        </is>
      </c>
      <c r="B8" t="n">
        <v>20000</v>
      </c>
      <c r="C8" t="n">
        <v>20000</v>
      </c>
      <c r="D8" t="inlineStr">
        <is>
          <t>50/50 du total ~40k€ visé (lettre Téo initiale = 15k/15k+, arrondi à 50/50)</t>
        </is>
      </c>
    </row>
    <row r="9">
      <c r="A9" t="inlineStr"/>
      <c r="B9" t="inlineStr"/>
      <c r="C9" t="inlineStr"/>
      <c r="D9" t="inlineStr"/>
    </row>
    <row r="10">
      <c r="A10" s="19" t="inlineStr">
        <is>
          <t>COÛTS VARIABLES (s'ajoutent aux honoraires fixes ci-dessus, par chantier — hors partage 50/50)</t>
        </is>
      </c>
      <c r="B10" t="inlineStr"/>
      <c r="C10" t="inlineStr"/>
      <c r="D10" t="inlineStr"/>
    </row>
    <row r="11">
      <c r="A11" t="inlineStr">
        <is>
          <t>Matériel professionnel d'imagerie (usage interne, pas par machine)</t>
        </is>
      </c>
      <c r="B11" t="inlineStr">
        <is>
          <t>2000 à 4000 €</t>
        </is>
      </c>
      <c r="C11" t="inlineStr"/>
      <c r="D11" t="inlineStr">
        <is>
          <t>Lettre Téo 28/07</t>
        </is>
      </c>
    </row>
    <row r="12">
      <c r="A12" t="inlineStr">
        <is>
          <t>Supports flash industriels + adaptateurs + câbles (échelle avec le nb de machines)</t>
        </is>
      </c>
      <c r="B12" t="inlineStr">
        <is>
          <t>6000 à 8000 € pour ~60 machines (~100-130€/machine)</t>
        </is>
      </c>
      <c r="C12" t="inlineStr"/>
      <c r="D12" t="inlineStr">
        <is>
          <t>Lettre Téo 28/07</t>
        </is>
      </c>
    </row>
    <row r="13">
      <c r="A13" t="inlineStr">
        <is>
          <t>Transport, hébergement, logistique</t>
        </is>
      </c>
      <c r="B13" t="inlineStr">
        <is>
          <t>facturés séparément au réel</t>
        </is>
      </c>
      <c r="C13" t="inlineStr"/>
      <c r="D13" t="inlineStr">
        <is>
          <t>Lettre Téo 28/07</t>
        </is>
      </c>
    </row>
    <row r="14">
      <c r="A14" t="inlineStr">
        <is>
          <t>TVA</t>
        </is>
      </c>
      <c r="B14" t="inlineStr">
        <is>
          <t>appliquée selon législation</t>
        </is>
      </c>
      <c r="C14" t="inlineStr"/>
      <c r="D14" t="inlineStr">
        <is>
          <t>Lettre Téo 28/07</t>
        </is>
      </c>
    </row>
    <row r="15">
      <c r="A15" t="inlineStr"/>
      <c r="B15" t="inlineStr"/>
      <c r="C15" t="inlineStr"/>
      <c r="D15" t="inlineStr"/>
    </row>
    <row r="16">
      <c r="A16" s="19" t="inlineStr">
        <is>
          <t>EXEMPLE RHD (~60 machines)</t>
        </is>
      </c>
      <c r="B16" t="inlineStr"/>
      <c r="C16" t="inlineStr"/>
      <c r="D16" t="inlineStr"/>
    </row>
    <row r="17">
      <c r="A17" t="inlineStr">
        <is>
          <t>Part Téo (50%)</t>
        </is>
      </c>
      <c r="B17" t="n">
        <v>20000</v>
      </c>
      <c r="C17" t="inlineStr"/>
      <c r="D17" t="inlineStr"/>
    </row>
    <row r="18">
      <c r="A18" t="inlineStr">
        <is>
          <t>Part Emmanuel (50%)</t>
        </is>
      </c>
      <c r="B18" t="n">
        <v>20000</v>
      </c>
      <c r="C18" t="inlineStr"/>
      <c r="D18" t="inlineStr"/>
    </row>
    <row r="19">
      <c r="A19" t="inlineStr">
        <is>
          <t>Matériel imagerie</t>
        </is>
      </c>
      <c r="B19" t="n">
        <v>3000</v>
      </c>
      <c r="C19" t="inlineStr"/>
      <c r="D19" t="inlineStr">
        <is>
          <t>milieu de fourchette 2-4k€</t>
        </is>
      </c>
    </row>
    <row r="20">
      <c r="A20" t="inlineStr">
        <is>
          <t>Supports/adaptateurs/câbles</t>
        </is>
      </c>
      <c r="B20" t="n">
        <v>7000</v>
      </c>
      <c r="C20" t="inlineStr"/>
      <c r="D20" t="inlineStr">
        <is>
          <t>milieu de fourchette 6-8k€</t>
        </is>
      </c>
    </row>
    <row r="21">
      <c r="A21" t="inlineStr">
        <is>
          <t>TOTAL HT (hors transport/logement/TVA)</t>
        </is>
      </c>
      <c r="B21">
        <f>SUM(B17:B20)</f>
        <v/>
      </c>
      <c r="C21" t="inlineStr"/>
      <c r="D21" t="inlineStr"/>
    </row>
    <row r="22">
      <c r="A22" t="inlineStr">
        <is>
          <t>Coût moyen par machine (60 machines)</t>
        </is>
      </c>
      <c r="B22">
        <f>B21/60</f>
        <v/>
      </c>
      <c r="C22" t="inlineStr"/>
      <c r="D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2026-07-28T13:27:12Z</dcterms:created>
  <dcterms:modified xmlns:dcterms="http://purl.org/dc/terms/" xmlns:xsi="http://www.w3.org/2001/XMLSchema-instance" xsi:type="dcterms:W3CDTF">2026-07-28T13:46:07Z</dcterms:modified>
  <cp:lastModifiedBy>emmanuel klein</cp:lastModifiedBy>
</cp:coreProperties>
</file>